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idahoem/Downloads/FH 16.02 last version/"/>
    </mc:Choice>
  </mc:AlternateContent>
  <xr:revisionPtr revIDLastSave="0" documentId="13_ncr:1_{2914D904-3C52-764C-8B07-EA5E018F044F}" xr6:coauthVersionLast="47" xr6:coauthVersionMax="47" xr10:uidLastSave="{00000000-0000-0000-0000-000000000000}"/>
  <bookViews>
    <workbookView xWindow="1160" yWindow="4000" windowWidth="27640" windowHeight="15900" xr2:uid="{397B3ACB-2DB3-E84E-800B-28874144D4FB}"/>
  </bookViews>
  <sheets>
    <sheet name="DY087-09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2" i="1" l="1"/>
  <c r="I2" i="1"/>
  <c r="AG2" i="1"/>
  <c r="AX2" i="1" s="1"/>
  <c r="AH2" i="1"/>
  <c r="AS2" i="1" s="1"/>
  <c r="I3" i="1"/>
  <c r="AG3" i="1"/>
  <c r="AW3" i="1" s="1"/>
  <c r="AH3" i="1"/>
  <c r="AN3" i="1" s="1"/>
  <c r="I4" i="1"/>
  <c r="AG4" i="1"/>
  <c r="AW4" i="1" s="1"/>
  <c r="AH4" i="1"/>
  <c r="AQ4" i="1" s="1"/>
  <c r="AN4" i="1"/>
  <c r="I5" i="1"/>
  <c r="AG5" i="1"/>
  <c r="AX5" i="1" s="1"/>
  <c r="AH5" i="1"/>
  <c r="AO5" i="1" s="1"/>
  <c r="AN5" i="1"/>
  <c r="AW5" i="1"/>
  <c r="I6" i="1"/>
  <c r="AG6" i="1"/>
  <c r="AX6" i="1" s="1"/>
  <c r="AH6" i="1"/>
  <c r="AO6" i="1" s="1"/>
  <c r="I7" i="1"/>
  <c r="AG7" i="1"/>
  <c r="AW7" i="1" s="1"/>
  <c r="AH7" i="1"/>
  <c r="AR7" i="1" s="1"/>
  <c r="AP7" i="1"/>
  <c r="I8" i="1"/>
  <c r="AG8" i="1"/>
  <c r="AH8" i="1"/>
  <c r="AN8" i="1" s="1"/>
  <c r="I9" i="1"/>
  <c r="AG9" i="1"/>
  <c r="AW9" i="1" s="1"/>
  <c r="AH9" i="1"/>
  <c r="AP9" i="1" s="1"/>
  <c r="I10" i="1"/>
  <c r="AG10" i="1"/>
  <c r="AW10" i="1" s="1"/>
  <c r="AH10" i="1"/>
  <c r="AS10" i="1" s="1"/>
  <c r="I11" i="1"/>
  <c r="AG11" i="1"/>
  <c r="AW11" i="1" s="1"/>
  <c r="AH11" i="1"/>
  <c r="AN11" i="1" s="1"/>
  <c r="I12" i="1"/>
  <c r="AG12" i="1"/>
  <c r="AH12" i="1"/>
  <c r="AQ12" i="1" s="1"/>
  <c r="AN12" i="1"/>
  <c r="I13" i="1"/>
  <c r="AG13" i="1"/>
  <c r="AH13" i="1"/>
  <c r="AR13" i="1" s="1"/>
  <c r="AN6" i="1" l="1"/>
  <c r="AN2" i="1"/>
  <c r="AO2" i="1"/>
  <c r="AR2" i="1"/>
  <c r="AV13" i="1"/>
  <c r="AV12" i="1"/>
  <c r="AW2" i="1"/>
  <c r="AP12" i="1"/>
  <c r="AO12" i="1"/>
  <c r="AX10" i="1"/>
  <c r="AW13" i="1"/>
  <c r="AO13" i="1"/>
  <c r="AO10" i="1"/>
  <c r="AQ13" i="1"/>
  <c r="AP13" i="1"/>
  <c r="AN13" i="1"/>
  <c r="AN10" i="1"/>
  <c r="AS13" i="1"/>
  <c r="AO7" i="1"/>
  <c r="AV2" i="1"/>
  <c r="AW12" i="1"/>
  <c r="AV5" i="1"/>
  <c r="AV4" i="1"/>
  <c r="AX13" i="1"/>
  <c r="AV10" i="1"/>
  <c r="AS8" i="1"/>
  <c r="AX7" i="1"/>
  <c r="AS5" i="1"/>
  <c r="AQ2" i="1"/>
  <c r="AR10" i="1"/>
  <c r="AX9" i="1"/>
  <c r="AR8" i="1"/>
  <c r="AW6" i="1"/>
  <c r="AR5" i="1"/>
  <c r="AX4" i="1"/>
  <c r="AQ10" i="1"/>
  <c r="AQ8" i="1"/>
  <c r="AV7" i="1"/>
  <c r="AQ5" i="1"/>
  <c r="AV8" i="1"/>
  <c r="AX12" i="1"/>
  <c r="AP10" i="1"/>
  <c r="AO9" i="1"/>
  <c r="AP8" i="1"/>
  <c r="AQ7" i="1"/>
  <c r="AP5" i="1"/>
  <c r="AP4" i="1"/>
  <c r="AN9" i="1"/>
  <c r="AO8" i="1"/>
  <c r="AO4" i="1"/>
  <c r="AV3" i="1"/>
  <c r="AV9" i="1"/>
  <c r="AR11" i="1"/>
  <c r="AN7" i="1"/>
  <c r="AS6" i="1"/>
  <c r="AR3" i="1"/>
  <c r="AS11" i="1"/>
  <c r="AS9" i="1"/>
  <c r="AR6" i="1"/>
  <c r="AQ3" i="1"/>
  <c r="AS12" i="1"/>
  <c r="AP11" i="1"/>
  <c r="AR9" i="1"/>
  <c r="AX8" i="1"/>
  <c r="AQ6" i="1"/>
  <c r="AS4" i="1"/>
  <c r="AP3" i="1"/>
  <c r="AV11" i="1"/>
  <c r="AQ11" i="1"/>
  <c r="AR12" i="1"/>
  <c r="AX11" i="1"/>
  <c r="AO11" i="1"/>
  <c r="AQ9" i="1"/>
  <c r="AW8" i="1"/>
  <c r="AS7" i="1"/>
  <c r="AP6" i="1"/>
  <c r="AR4" i="1"/>
  <c r="AX3" i="1"/>
  <c r="AO3" i="1"/>
  <c r="AV6" i="1"/>
  <c r="AS3" i="1"/>
  <c r="AU12" i="1" l="1"/>
  <c r="AU5" i="1"/>
  <c r="AU13" i="1"/>
  <c r="AU10" i="1"/>
  <c r="AU8" i="1"/>
  <c r="AU4" i="1"/>
  <c r="AU11" i="1"/>
  <c r="AU6" i="1"/>
  <c r="AU9" i="1"/>
  <c r="AU3" i="1"/>
  <c r="AU2" i="1"/>
  <c r="AU7" i="1"/>
</calcChain>
</file>

<file path=xl/sharedStrings.xml><?xml version="1.0" encoding="utf-8"?>
<sst xmlns="http://schemas.openxmlformats.org/spreadsheetml/2006/main" count="105" uniqueCount="67">
  <si>
    <t xml:space="preserve">Sample </t>
  </si>
  <si>
    <t>Depth (cm)</t>
  </si>
  <si>
    <t>age</t>
  </si>
  <si>
    <t>unit</t>
  </si>
  <si>
    <t>Sieve</t>
  </si>
  <si>
    <r>
      <rPr>
        <b/>
        <i/>
        <sz val="10"/>
        <color rgb="FF000000"/>
        <rFont val="Arial"/>
        <family val="2"/>
      </rPr>
      <t>Lycopodium</t>
    </r>
    <r>
      <rPr>
        <b/>
        <sz val="10"/>
        <color rgb="FF000000"/>
        <rFont val="Arial"/>
        <family val="2"/>
      </rPr>
      <t xml:space="preserve"> tablet size</t>
    </r>
  </si>
  <si>
    <t>Dry weight g</t>
  </si>
  <si>
    <t xml:space="preserve">Lycopodium per g </t>
  </si>
  <si>
    <t>Lycopodium</t>
  </si>
  <si>
    <t>Impagidinium pallidum</t>
    <phoneticPr fontId="0" type="noConversion"/>
  </si>
  <si>
    <t>Impagidinium aculeatum</t>
  </si>
  <si>
    <t>Impagidinium velorum</t>
    <phoneticPr fontId="0" type="noConversion"/>
  </si>
  <si>
    <t>Impagidinium patulum</t>
  </si>
  <si>
    <r>
      <rPr>
        <b/>
        <sz val="10"/>
        <color rgb="FF000000"/>
        <rFont val="Arial"/>
        <family val="2"/>
      </rPr>
      <t xml:space="preserve">Other </t>
    </r>
    <r>
      <rPr>
        <b/>
        <i/>
        <sz val="10"/>
        <color rgb="FF000000"/>
        <rFont val="Arial"/>
        <family val="2"/>
      </rPr>
      <t>Impagidinium</t>
    </r>
  </si>
  <si>
    <t>Nematosphaeropsis labyrinthus</t>
  </si>
  <si>
    <t>Pyxidinopsis spp. (pars)</t>
  </si>
  <si>
    <t>Operculodinium centrocarpum</t>
  </si>
  <si>
    <t>Operculodinium janduchenei</t>
    <phoneticPr fontId="0" type="noConversion"/>
  </si>
  <si>
    <t>Spiniferites spp.</t>
  </si>
  <si>
    <r>
      <rPr>
        <b/>
        <i/>
        <sz val="10"/>
        <color rgb="FF000000"/>
        <rFont val="Arial"/>
        <family val="2"/>
      </rPr>
      <t>Batiacasphaera</t>
    </r>
    <r>
      <rPr>
        <b/>
        <sz val="10"/>
        <color rgb="FF000000"/>
        <rFont val="Arial"/>
        <family val="2"/>
      </rPr>
      <t xml:space="preserve"> spp.</t>
    </r>
  </si>
  <si>
    <t>Gelatia inflata</t>
    <phoneticPr fontId="0" type="noConversion"/>
  </si>
  <si>
    <t>Invertocysta tabulata</t>
  </si>
  <si>
    <t>Achomosphaera alcicornu</t>
  </si>
  <si>
    <t>Other Gonyaulax</t>
  </si>
  <si>
    <t>indet</t>
  </si>
  <si>
    <t>Reworked Eocene Dinocysts</t>
  </si>
  <si>
    <t>Acritarchs</t>
  </si>
  <si>
    <t>Pollen</t>
  </si>
  <si>
    <t>minerals</t>
  </si>
  <si>
    <t>wood</t>
  </si>
  <si>
    <t>Total palynomorphs</t>
  </si>
  <si>
    <t>Total Dinocysts detected</t>
  </si>
  <si>
    <t>Spinidinium, Vozzhennikovia</t>
  </si>
  <si>
    <t>Other P-cysts</t>
  </si>
  <si>
    <t>Spiniferites</t>
  </si>
  <si>
    <t>Impagidinium</t>
  </si>
  <si>
    <t>Operculodinium</t>
  </si>
  <si>
    <t>Nemaosphaeropsis labyrinthus</t>
  </si>
  <si>
    <t>Cerebrocysta, Corrudinium, Pyxidinopsis, Batiacasphaera</t>
  </si>
  <si>
    <t xml:space="preserve">Other G-cysts </t>
  </si>
  <si>
    <t>sum%</t>
  </si>
  <si>
    <t>dinocysts %</t>
  </si>
  <si>
    <t>terrestrial palynomorphs %</t>
  </si>
  <si>
    <t>acritarchs %</t>
  </si>
  <si>
    <t>09PC 60-65 cm</t>
  </si>
  <si>
    <t>Early Miocene</t>
  </si>
  <si>
    <t>EM</t>
  </si>
  <si>
    <r>
      <t xml:space="preserve">10 </t>
    </r>
    <r>
      <rPr>
        <sz val="11"/>
        <color theme="1"/>
        <rFont val="Arial"/>
        <family val="2"/>
      </rPr>
      <t>µm</t>
    </r>
  </si>
  <si>
    <t>yes</t>
  </si>
  <si>
    <t>09PC 80-85 cm</t>
  </si>
  <si>
    <t>yes+</t>
  </si>
  <si>
    <t>09PC 120-125 cm</t>
  </si>
  <si>
    <t>yes+++</t>
  </si>
  <si>
    <t>09PC 140-145 cm</t>
  </si>
  <si>
    <t>09PC 160-165 cm</t>
  </si>
  <si>
    <t>09PC 186-191 cm</t>
  </si>
  <si>
    <t>09PC 200-205 cm</t>
  </si>
  <si>
    <t>yes++</t>
  </si>
  <si>
    <t>09PC 220-225 cm</t>
  </si>
  <si>
    <t>09PC 240-245 cm</t>
  </si>
  <si>
    <t>09PC 260-265 cm</t>
  </si>
  <si>
    <t>09PC 280-285 cm</t>
  </si>
  <si>
    <t>09PC 307-312 cm</t>
  </si>
  <si>
    <t>Selenopemphix, Lejeunecysta</t>
  </si>
  <si>
    <t>Brigantedinium</t>
  </si>
  <si>
    <t>Selenopemphix antarctica</t>
  </si>
  <si>
    <t>Enneadocysta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</si>
</sst>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0" x14ac:knownFonts="1">
    <font>
      <sz val="12"/>
      <color theme="1"/>
      <name val="Calibri"/>
      <family val="2"/>
      <scheme val="minor"/>
    </font>
    <font>
      <sz val="12"/>
      <color indexed="9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b/>
      <i/>
      <sz val="1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Verdana"/>
      <family val="2"/>
    </font>
  </fonts>
  <fills count="14">
    <fill>
      <patternFill patternType="none"/>
    </fill>
    <fill>
      <patternFill patternType="gray125"/>
    </fill>
    <fill>
      <patternFill patternType="solid">
        <fgColor theme="5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rgb="FF8064A2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C0504D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" fontId="1" fillId="7" borderId="2" xfId="0" applyNumberFormat="1" applyFont="1" applyFill="1" applyBorder="1" applyAlignment="1">
      <alignment textRotation="90"/>
    </xf>
    <xf numFmtId="2" fontId="1" fillId="12" borderId="2" xfId="0" applyNumberFormat="1" applyFont="1" applyFill="1" applyBorder="1" applyAlignment="1">
      <alignment textRotation="90"/>
    </xf>
    <xf numFmtId="165" fontId="2" fillId="0" borderId="1" xfId="0" applyNumberFormat="1" applyFont="1" applyBorder="1" applyAlignment="1">
      <alignment horizontal="center" textRotation="90"/>
    </xf>
    <xf numFmtId="2" fontId="2" fillId="0" borderId="1" xfId="0" applyNumberFormat="1" applyFont="1" applyBorder="1" applyAlignment="1">
      <alignment horizontal="center" textRotation="90"/>
    </xf>
    <xf numFmtId="0" fontId="3" fillId="0" borderId="0" xfId="0" applyFont="1"/>
    <xf numFmtId="0" fontId="2" fillId="0" borderId="5" xfId="0" applyFont="1" applyBorder="1" applyAlignment="1">
      <alignment textRotation="90"/>
    </xf>
    <xf numFmtId="0" fontId="4" fillId="0" borderId="5" xfId="0" applyFont="1" applyBorder="1" applyAlignment="1">
      <alignment textRotation="90"/>
    </xf>
    <xf numFmtId="0" fontId="2" fillId="0" borderId="4" xfId="0" applyFont="1" applyBorder="1" applyAlignment="1">
      <alignment textRotation="90"/>
    </xf>
    <xf numFmtId="0" fontId="2" fillId="0" borderId="0" xfId="0" applyFont="1" applyAlignment="1">
      <alignment textRotation="90"/>
    </xf>
    <xf numFmtId="0" fontId="2" fillId="0" borderId="3" xfId="0" applyFont="1" applyBorder="1" applyAlignment="1">
      <alignment textRotation="90"/>
    </xf>
    <xf numFmtId="164" fontId="3" fillId="0" borderId="0" xfId="0" applyNumberFormat="1" applyFont="1"/>
    <xf numFmtId="2" fontId="3" fillId="0" borderId="0" xfId="0" applyNumberFormat="1" applyFont="1"/>
    <xf numFmtId="2" fontId="4" fillId="0" borderId="1" xfId="0" applyNumberFormat="1" applyFont="1" applyBorder="1" applyAlignment="1">
      <alignment horizontal="center" textRotation="90"/>
    </xf>
    <xf numFmtId="0" fontId="6" fillId="8" borderId="0" xfId="0" applyFont="1" applyFill="1" applyAlignment="1">
      <alignment textRotation="90"/>
    </xf>
    <xf numFmtId="0" fontId="6" fillId="6" borderId="0" xfId="0" applyFont="1" applyFill="1" applyAlignment="1">
      <alignment textRotation="90"/>
    </xf>
    <xf numFmtId="0" fontId="6" fillId="5" borderId="0" xfId="0" applyFont="1" applyFill="1" applyAlignment="1">
      <alignment textRotation="90"/>
    </xf>
    <xf numFmtId="0" fontId="6" fillId="4" borderId="0" xfId="0" applyFont="1" applyFill="1" applyAlignment="1">
      <alignment textRotation="90"/>
    </xf>
    <xf numFmtId="0" fontId="6" fillId="3" borderId="0" xfId="0" applyFont="1" applyFill="1" applyAlignment="1">
      <alignment textRotation="90"/>
    </xf>
    <xf numFmtId="0" fontId="6" fillId="2" borderId="0" xfId="0" applyFont="1" applyFill="1" applyAlignment="1">
      <alignment textRotation="90"/>
    </xf>
    <xf numFmtId="0" fontId="3" fillId="0" borderId="0" xfId="0" applyFont="1" applyAlignment="1">
      <alignment wrapText="1"/>
    </xf>
    <xf numFmtId="1" fontId="8" fillId="0" borderId="1" xfId="0" applyNumberFormat="1" applyFont="1" applyBorder="1" applyAlignment="1">
      <alignment horizontal="center" textRotation="90"/>
    </xf>
    <xf numFmtId="165" fontId="8" fillId="0" borderId="7" xfId="0" applyNumberFormat="1" applyFont="1" applyBorder="1" applyAlignment="1">
      <alignment horizontal="center" textRotation="90"/>
    </xf>
    <xf numFmtId="0" fontId="4" fillId="0" borderId="5" xfId="0" applyFont="1" applyBorder="1" applyAlignment="1">
      <alignment horizontal="right" textRotation="90"/>
    </xf>
    <xf numFmtId="165" fontId="4" fillId="0" borderId="7" xfId="0" applyNumberFormat="1" applyFont="1" applyBorder="1" applyAlignment="1">
      <alignment horizontal="center" textRotation="90"/>
    </xf>
    <xf numFmtId="0" fontId="8" fillId="0" borderId="6" xfId="0" applyFont="1" applyBorder="1" applyAlignment="1">
      <alignment textRotation="90"/>
    </xf>
    <xf numFmtId="0" fontId="8" fillId="0" borderId="5" xfId="0" applyFont="1" applyBorder="1" applyAlignment="1">
      <alignment textRotation="90"/>
    </xf>
    <xf numFmtId="0" fontId="6" fillId="11" borderId="1" xfId="0" applyFont="1" applyFill="1" applyBorder="1" applyAlignment="1">
      <alignment textRotation="90"/>
    </xf>
    <xf numFmtId="0" fontId="6" fillId="10" borderId="1" xfId="0" applyFont="1" applyFill="1" applyBorder="1" applyAlignment="1">
      <alignment textRotation="90"/>
    </xf>
    <xf numFmtId="0" fontId="6" fillId="9" borderId="1" xfId="0" applyFont="1" applyFill="1" applyBorder="1" applyAlignment="1">
      <alignment textRotation="90"/>
    </xf>
    <xf numFmtId="0" fontId="9" fillId="13" borderId="1" xfId="0" applyFont="1" applyFill="1" applyBorder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233AE-5407-DF40-B1D3-3D741F6DA465}">
  <dimension ref="B1:AX14"/>
  <sheetViews>
    <sheetView tabSelected="1" topLeftCell="AG1" zoomScale="108" zoomScaleNormal="108" workbookViewId="0">
      <selection activeCell="AT1" sqref="AT1"/>
    </sheetView>
  </sheetViews>
  <sheetFormatPr baseColWidth="10" defaultColWidth="10.83203125" defaultRowHeight="16" x14ac:dyDescent="0.2"/>
  <cols>
    <col min="1" max="47" width="10.83203125" style="5"/>
    <col min="48" max="48" width="12.6640625" style="5" customWidth="1"/>
    <col min="49" max="49" width="9.5" style="5" customWidth="1"/>
    <col min="50" max="16384" width="10.83203125" style="5"/>
  </cols>
  <sheetData>
    <row r="1" spans="2:50" ht="327" x14ac:dyDescent="0.2">
      <c r="B1" s="5" t="s">
        <v>0</v>
      </c>
      <c r="C1" s="5" t="s">
        <v>1</v>
      </c>
      <c r="D1" s="5" t="s">
        <v>2</v>
      </c>
      <c r="E1" s="5" t="s">
        <v>3</v>
      </c>
      <c r="F1" s="4" t="s">
        <v>4</v>
      </c>
      <c r="G1" s="21" t="s">
        <v>5</v>
      </c>
      <c r="H1" s="3" t="s">
        <v>6</v>
      </c>
      <c r="I1" s="22" t="s">
        <v>7</v>
      </c>
      <c r="J1" s="24" t="s">
        <v>8</v>
      </c>
      <c r="K1" s="23" t="s">
        <v>9</v>
      </c>
      <c r="L1" s="23" t="s">
        <v>10</v>
      </c>
      <c r="M1" s="7" t="s">
        <v>11</v>
      </c>
      <c r="N1" s="7" t="s">
        <v>12</v>
      </c>
      <c r="O1" s="25" t="s">
        <v>13</v>
      </c>
      <c r="P1" s="7" t="s">
        <v>14</v>
      </c>
      <c r="Q1" s="6" t="s">
        <v>15</v>
      </c>
      <c r="R1" s="7" t="s">
        <v>16</v>
      </c>
      <c r="S1" s="7" t="s">
        <v>17</v>
      </c>
      <c r="T1" s="6" t="s">
        <v>18</v>
      </c>
      <c r="U1" s="26" t="s">
        <v>19</v>
      </c>
      <c r="V1" s="7" t="s">
        <v>20</v>
      </c>
      <c r="W1" s="7" t="s">
        <v>21</v>
      </c>
      <c r="X1" s="7" t="s">
        <v>22</v>
      </c>
      <c r="Y1" s="8" t="s">
        <v>23</v>
      </c>
      <c r="Z1" s="9"/>
      <c r="AA1" s="9" t="s">
        <v>24</v>
      </c>
      <c r="AB1" s="10" t="s">
        <v>25</v>
      </c>
      <c r="AC1" s="10" t="s">
        <v>26</v>
      </c>
      <c r="AD1" s="10" t="s">
        <v>27</v>
      </c>
      <c r="AE1" s="9" t="s">
        <v>28</v>
      </c>
      <c r="AF1" s="9" t="s">
        <v>29</v>
      </c>
      <c r="AG1" s="9" t="s">
        <v>30</v>
      </c>
      <c r="AH1" s="2" t="s">
        <v>31</v>
      </c>
      <c r="AI1" s="27" t="s">
        <v>63</v>
      </c>
      <c r="AJ1" s="28" t="s">
        <v>64</v>
      </c>
      <c r="AK1" s="29" t="s">
        <v>65</v>
      </c>
      <c r="AL1" s="14" t="s">
        <v>32</v>
      </c>
      <c r="AM1" s="1" t="s">
        <v>33</v>
      </c>
      <c r="AN1" s="15" t="s">
        <v>34</v>
      </c>
      <c r="AO1" s="16" t="s">
        <v>35</v>
      </c>
      <c r="AP1" s="17" t="s">
        <v>36</v>
      </c>
      <c r="AQ1" s="18" t="s">
        <v>37</v>
      </c>
      <c r="AR1" s="19" t="s">
        <v>38</v>
      </c>
      <c r="AS1" s="19" t="s">
        <v>39</v>
      </c>
      <c r="AT1" s="30" t="s">
        <v>66</v>
      </c>
      <c r="AU1" s="5" t="s">
        <v>40</v>
      </c>
      <c r="AV1" s="5" t="s">
        <v>41</v>
      </c>
      <c r="AW1" s="20" t="s">
        <v>42</v>
      </c>
      <c r="AX1" s="5" t="s">
        <v>43</v>
      </c>
    </row>
    <row r="2" spans="2:50" x14ac:dyDescent="0.2">
      <c r="B2" s="5" t="s">
        <v>44</v>
      </c>
      <c r="C2" s="5">
        <v>63</v>
      </c>
      <c r="D2" s="5" t="s">
        <v>45</v>
      </c>
      <c r="E2" s="5" t="s">
        <v>46</v>
      </c>
      <c r="F2" s="5" t="s">
        <v>47</v>
      </c>
      <c r="G2" s="5">
        <v>9666</v>
      </c>
      <c r="H2" s="5">
        <v>14.9064</v>
      </c>
      <c r="I2" s="11">
        <f t="shared" ref="I2:I13" si="0">G2/H2</f>
        <v>648.44630494284331</v>
      </c>
      <c r="J2" s="5">
        <v>485</v>
      </c>
      <c r="K2" s="5">
        <v>26</v>
      </c>
      <c r="L2" s="5">
        <v>3</v>
      </c>
      <c r="M2" s="5">
        <v>11</v>
      </c>
      <c r="N2" s="5">
        <v>2</v>
      </c>
      <c r="O2" s="5">
        <v>7</v>
      </c>
      <c r="P2" s="5">
        <v>99</v>
      </c>
      <c r="Q2" s="5">
        <v>10</v>
      </c>
      <c r="S2" s="5">
        <v>49</v>
      </c>
      <c r="T2" s="5">
        <v>2</v>
      </c>
      <c r="U2" s="5">
        <v>4</v>
      </c>
      <c r="W2" s="5">
        <v>2</v>
      </c>
      <c r="AA2" s="5">
        <v>1</v>
      </c>
      <c r="AC2" s="5">
        <v>277</v>
      </c>
      <c r="AD2" s="5">
        <v>7</v>
      </c>
      <c r="AE2" s="5" t="s">
        <v>48</v>
      </c>
      <c r="AG2" s="5">
        <f t="shared" ref="AG2:AG13" si="1">SUM(K2:X2,AC2,AD2)</f>
        <v>499</v>
      </c>
      <c r="AH2" s="5">
        <f t="shared" ref="AH2:AH13" si="2">SUM(K2:Y2)</f>
        <v>215</v>
      </c>
      <c r="AN2" s="5">
        <f>SUM(T2/AH2)*100</f>
        <v>0.93023255813953487</v>
      </c>
      <c r="AO2" s="12">
        <f>SUM(K2:O2)/AH2*100</f>
        <v>22.790697674418606</v>
      </c>
      <c r="AP2" s="5">
        <f>SUM(R2:S2)/AH2*100</f>
        <v>22.790697674418606</v>
      </c>
      <c r="AQ2" s="5">
        <f t="shared" ref="AQ2:AQ13" si="3">(P2/AH2)*100</f>
        <v>46.04651162790698</v>
      </c>
      <c r="AR2" s="5">
        <f>SUM(U2, Q2)/AH2*100</f>
        <v>6.5116279069767442</v>
      </c>
      <c r="AS2" s="5">
        <f>SUM(X2,W2,V2,Y2)/AH2*100</f>
        <v>0.93023255813953487</v>
      </c>
      <c r="AT2" s="5">
        <v>0</v>
      </c>
      <c r="AU2" s="5">
        <f t="shared" ref="AU2:AU13" si="4">SUM(AI2:AS2)</f>
        <v>100.00000000000001</v>
      </c>
      <c r="AV2" s="5">
        <f t="shared" ref="AV2:AV13" si="5">AH2/AG2*100</f>
        <v>43.086172344689381</v>
      </c>
      <c r="AW2" s="5">
        <f t="shared" ref="AW2:AW13" si="6">AD2/AG2*100</f>
        <v>1.402805611222445</v>
      </c>
      <c r="AX2" s="5">
        <f t="shared" ref="AX2:AX13" si="7">AC2/AG2*100</f>
        <v>55.511022044088179</v>
      </c>
    </row>
    <row r="3" spans="2:50" x14ac:dyDescent="0.2">
      <c r="B3" s="5" t="s">
        <v>49</v>
      </c>
      <c r="C3" s="5">
        <v>83</v>
      </c>
      <c r="D3" s="5" t="s">
        <v>45</v>
      </c>
      <c r="E3" s="5" t="s">
        <v>46</v>
      </c>
      <c r="F3" s="5" t="s">
        <v>47</v>
      </c>
      <c r="G3" s="5">
        <v>9666</v>
      </c>
      <c r="H3" s="5">
        <v>17.817499999999999</v>
      </c>
      <c r="I3" s="11">
        <f t="shared" si="0"/>
        <v>542.50035077872883</v>
      </c>
      <c r="J3" s="5">
        <v>124</v>
      </c>
      <c r="K3" s="5">
        <v>42</v>
      </c>
      <c r="L3" s="5">
        <v>2</v>
      </c>
      <c r="M3" s="5">
        <v>14</v>
      </c>
      <c r="N3" s="5">
        <v>2</v>
      </c>
      <c r="O3" s="5">
        <v>9</v>
      </c>
      <c r="P3" s="5">
        <v>93</v>
      </c>
      <c r="Q3" s="5">
        <v>10</v>
      </c>
      <c r="R3" s="5">
        <v>2</v>
      </c>
      <c r="S3" s="5">
        <v>26</v>
      </c>
      <c r="T3" s="5">
        <v>6</v>
      </c>
      <c r="U3" s="5">
        <v>2</v>
      </c>
      <c r="W3" s="5">
        <v>3</v>
      </c>
      <c r="X3" s="5">
        <v>2</v>
      </c>
      <c r="AA3" s="5">
        <v>4</v>
      </c>
      <c r="AC3" s="5">
        <v>161</v>
      </c>
      <c r="AD3" s="5">
        <v>26</v>
      </c>
      <c r="AE3" s="5" t="s">
        <v>50</v>
      </c>
      <c r="AG3" s="5">
        <f t="shared" si="1"/>
        <v>400</v>
      </c>
      <c r="AH3" s="5">
        <f t="shared" si="2"/>
        <v>213</v>
      </c>
      <c r="AN3" s="5">
        <f t="shared" ref="AN3:AN13" si="8">SUM(T3/AH3)*100</f>
        <v>2.8169014084507045</v>
      </c>
      <c r="AO3" s="12">
        <f t="shared" ref="AO3:AO13" si="9">SUM(K3:O3)/AH3*100</f>
        <v>32.394366197183103</v>
      </c>
      <c r="AP3" s="5">
        <f t="shared" ref="AP3:AP13" si="10">SUM(R3:S3)/AH3*100</f>
        <v>13.145539906103288</v>
      </c>
      <c r="AQ3" s="5">
        <f t="shared" si="3"/>
        <v>43.661971830985912</v>
      </c>
      <c r="AR3" s="5">
        <f t="shared" ref="AR3:AR13" si="11">SUM(U3, Q3)/AH3*100</f>
        <v>5.6338028169014089</v>
      </c>
      <c r="AS3" s="5">
        <f t="shared" ref="AS3:AS13" si="12">SUM(X3,W3,V3,Y3)/AH3*100</f>
        <v>2.3474178403755865</v>
      </c>
      <c r="AT3" s="5">
        <v>0</v>
      </c>
      <c r="AU3" s="5">
        <f t="shared" si="4"/>
        <v>100</v>
      </c>
      <c r="AV3" s="5">
        <f t="shared" si="5"/>
        <v>53.25</v>
      </c>
      <c r="AW3" s="5">
        <f t="shared" si="6"/>
        <v>6.5</v>
      </c>
      <c r="AX3" s="5">
        <f t="shared" si="7"/>
        <v>40.25</v>
      </c>
    </row>
    <row r="4" spans="2:50" x14ac:dyDescent="0.2">
      <c r="B4" s="5" t="s">
        <v>51</v>
      </c>
      <c r="C4" s="5">
        <v>123</v>
      </c>
      <c r="D4" s="5" t="s">
        <v>45</v>
      </c>
      <c r="E4" s="5" t="s">
        <v>46</v>
      </c>
      <c r="F4" s="5" t="s">
        <v>47</v>
      </c>
      <c r="G4" s="5">
        <v>9666</v>
      </c>
      <c r="H4" s="5">
        <v>15.210900000000001</v>
      </c>
      <c r="I4" s="11">
        <f t="shared" si="0"/>
        <v>635.46535707946271</v>
      </c>
      <c r="J4" s="5">
        <v>286</v>
      </c>
      <c r="K4" s="5">
        <v>53</v>
      </c>
      <c r="M4" s="5">
        <v>4</v>
      </c>
      <c r="N4" s="5">
        <v>3</v>
      </c>
      <c r="O4" s="5">
        <v>2</v>
      </c>
      <c r="P4" s="5">
        <v>68</v>
      </c>
      <c r="Q4" s="5">
        <v>27</v>
      </c>
      <c r="R4" s="5">
        <v>11</v>
      </c>
      <c r="S4" s="5">
        <v>30</v>
      </c>
      <c r="T4" s="5">
        <v>11</v>
      </c>
      <c r="U4" s="5">
        <v>2</v>
      </c>
      <c r="W4" s="5">
        <v>8</v>
      </c>
      <c r="AA4" s="5">
        <v>4</v>
      </c>
      <c r="AC4" s="5">
        <v>383</v>
      </c>
      <c r="AD4" s="5">
        <v>9</v>
      </c>
      <c r="AE4" s="5" t="s">
        <v>52</v>
      </c>
      <c r="AG4" s="5">
        <f t="shared" si="1"/>
        <v>611</v>
      </c>
      <c r="AH4" s="5">
        <f t="shared" si="2"/>
        <v>219</v>
      </c>
      <c r="AN4" s="5">
        <f t="shared" si="8"/>
        <v>5.0228310502283104</v>
      </c>
      <c r="AO4" s="12">
        <f t="shared" si="9"/>
        <v>28.31050228310502</v>
      </c>
      <c r="AP4" s="5">
        <f t="shared" si="10"/>
        <v>18.721461187214611</v>
      </c>
      <c r="AQ4" s="5">
        <f t="shared" si="3"/>
        <v>31.05022831050228</v>
      </c>
      <c r="AR4" s="5">
        <f t="shared" si="11"/>
        <v>13.24200913242009</v>
      </c>
      <c r="AS4" s="5">
        <f t="shared" si="12"/>
        <v>3.6529680365296802</v>
      </c>
      <c r="AT4" s="5">
        <v>0</v>
      </c>
      <c r="AU4" s="5">
        <f t="shared" si="4"/>
        <v>100</v>
      </c>
      <c r="AV4" s="5">
        <f t="shared" si="5"/>
        <v>35.842880523731587</v>
      </c>
      <c r="AW4" s="5">
        <f t="shared" si="6"/>
        <v>1.4729950900163666</v>
      </c>
      <c r="AX4" s="5">
        <f t="shared" si="7"/>
        <v>62.684124386252051</v>
      </c>
    </row>
    <row r="5" spans="2:50" x14ac:dyDescent="0.2">
      <c r="B5" s="5" t="s">
        <v>53</v>
      </c>
      <c r="C5" s="5">
        <v>143</v>
      </c>
      <c r="D5" s="5" t="s">
        <v>45</v>
      </c>
      <c r="E5" s="5" t="s">
        <v>46</v>
      </c>
      <c r="F5" s="5" t="s">
        <v>47</v>
      </c>
      <c r="G5" s="5">
        <v>9666</v>
      </c>
      <c r="H5" s="5">
        <v>15.113</v>
      </c>
      <c r="I5" s="11">
        <f t="shared" si="0"/>
        <v>639.58181697876</v>
      </c>
      <c r="J5" s="5">
        <v>327</v>
      </c>
      <c r="K5" s="5">
        <v>31</v>
      </c>
      <c r="L5" s="5">
        <v>1</v>
      </c>
      <c r="M5" s="5">
        <v>13</v>
      </c>
      <c r="N5" s="5">
        <v>3</v>
      </c>
      <c r="O5" s="5">
        <v>5</v>
      </c>
      <c r="P5" s="5">
        <v>70</v>
      </c>
      <c r="Q5" s="5">
        <v>17</v>
      </c>
      <c r="R5" s="5">
        <v>27</v>
      </c>
      <c r="S5" s="5">
        <v>28</v>
      </c>
      <c r="T5" s="5">
        <v>8</v>
      </c>
      <c r="U5" s="5">
        <v>1</v>
      </c>
      <c r="W5" s="5">
        <v>14</v>
      </c>
      <c r="Y5" s="5">
        <v>1</v>
      </c>
      <c r="AA5" s="5">
        <v>7</v>
      </c>
      <c r="AC5" s="5">
        <v>318</v>
      </c>
      <c r="AD5" s="5">
        <v>37</v>
      </c>
      <c r="AE5" s="5" t="s">
        <v>52</v>
      </c>
      <c r="AG5" s="5">
        <f t="shared" si="1"/>
        <v>573</v>
      </c>
      <c r="AH5" s="5">
        <f t="shared" si="2"/>
        <v>219</v>
      </c>
      <c r="AN5" s="5">
        <f t="shared" si="8"/>
        <v>3.6529680365296802</v>
      </c>
      <c r="AO5" s="12">
        <f t="shared" si="9"/>
        <v>24.200913242009133</v>
      </c>
      <c r="AP5" s="5">
        <f t="shared" si="10"/>
        <v>25.11415525114155</v>
      </c>
      <c r="AQ5" s="5">
        <f t="shared" si="3"/>
        <v>31.963470319634702</v>
      </c>
      <c r="AR5" s="5">
        <f t="shared" si="11"/>
        <v>8.2191780821917799</v>
      </c>
      <c r="AS5" s="5">
        <f t="shared" si="12"/>
        <v>6.8493150684931505</v>
      </c>
      <c r="AT5" s="5">
        <v>0</v>
      </c>
      <c r="AU5" s="5">
        <f t="shared" si="4"/>
        <v>100</v>
      </c>
      <c r="AV5" s="5">
        <f t="shared" si="5"/>
        <v>38.219895287958117</v>
      </c>
      <c r="AW5" s="5">
        <f t="shared" si="6"/>
        <v>6.4572425828970328</v>
      </c>
      <c r="AX5" s="5">
        <f t="shared" si="7"/>
        <v>55.497382198952884</v>
      </c>
    </row>
    <row r="6" spans="2:50" x14ac:dyDescent="0.2">
      <c r="B6" s="5" t="s">
        <v>54</v>
      </c>
      <c r="C6" s="5">
        <v>163</v>
      </c>
      <c r="D6" s="5" t="s">
        <v>45</v>
      </c>
      <c r="E6" s="5" t="s">
        <v>46</v>
      </c>
      <c r="F6" s="5" t="s">
        <v>47</v>
      </c>
      <c r="G6" s="5">
        <v>9666</v>
      </c>
      <c r="H6" s="5">
        <v>15.117599999999999</v>
      </c>
      <c r="I6" s="11">
        <f t="shared" si="0"/>
        <v>639.38720431814579</v>
      </c>
      <c r="J6" s="5">
        <v>354</v>
      </c>
      <c r="K6" s="5">
        <v>54</v>
      </c>
      <c r="L6" s="5">
        <v>1</v>
      </c>
      <c r="M6" s="5">
        <v>16</v>
      </c>
      <c r="N6" s="5">
        <v>16</v>
      </c>
      <c r="O6" s="5">
        <v>10</v>
      </c>
      <c r="P6" s="5">
        <v>66</v>
      </c>
      <c r="Q6" s="5">
        <v>10</v>
      </c>
      <c r="R6" s="5">
        <v>7</v>
      </c>
      <c r="S6" s="5">
        <v>4</v>
      </c>
      <c r="T6" s="5">
        <v>4</v>
      </c>
      <c r="U6" s="5">
        <v>4</v>
      </c>
      <c r="W6" s="5">
        <v>14</v>
      </c>
      <c r="AA6" s="5">
        <v>4</v>
      </c>
      <c r="AC6" s="5">
        <v>435</v>
      </c>
      <c r="AD6" s="5">
        <v>64</v>
      </c>
      <c r="AG6" s="5">
        <f t="shared" si="1"/>
        <v>705</v>
      </c>
      <c r="AH6" s="5">
        <f t="shared" si="2"/>
        <v>206</v>
      </c>
      <c r="AN6" s="5">
        <f t="shared" si="8"/>
        <v>1.9417475728155338</v>
      </c>
      <c r="AO6" s="12">
        <f t="shared" si="9"/>
        <v>47.087378640776699</v>
      </c>
      <c r="AP6" s="5">
        <f t="shared" si="10"/>
        <v>5.3398058252427179</v>
      </c>
      <c r="AQ6" s="5">
        <f t="shared" si="3"/>
        <v>32.038834951456316</v>
      </c>
      <c r="AR6" s="5">
        <f t="shared" si="11"/>
        <v>6.7961165048543686</v>
      </c>
      <c r="AS6" s="5">
        <f t="shared" si="12"/>
        <v>6.7961165048543686</v>
      </c>
      <c r="AT6" s="5">
        <v>0</v>
      </c>
      <c r="AU6" s="5">
        <f t="shared" si="4"/>
        <v>100</v>
      </c>
      <c r="AV6" s="5">
        <f t="shared" si="5"/>
        <v>29.219858156028366</v>
      </c>
      <c r="AW6" s="5">
        <f t="shared" si="6"/>
        <v>9.0780141843971638</v>
      </c>
      <c r="AX6" s="5">
        <f t="shared" si="7"/>
        <v>61.702127659574465</v>
      </c>
    </row>
    <row r="7" spans="2:50" x14ac:dyDescent="0.2">
      <c r="B7" s="5" t="s">
        <v>55</v>
      </c>
      <c r="C7" s="5">
        <v>189</v>
      </c>
      <c r="D7" s="5" t="s">
        <v>45</v>
      </c>
      <c r="E7" s="5" t="s">
        <v>46</v>
      </c>
      <c r="F7" s="5" t="s">
        <v>47</v>
      </c>
      <c r="G7" s="5">
        <v>9666</v>
      </c>
      <c r="H7" s="5">
        <v>16.3613</v>
      </c>
      <c r="I7" s="11">
        <f t="shared" si="0"/>
        <v>590.78435087676405</v>
      </c>
      <c r="J7" s="5">
        <v>382</v>
      </c>
      <c r="K7" s="5">
        <v>31</v>
      </c>
      <c r="L7" s="5">
        <v>1</v>
      </c>
      <c r="M7" s="5">
        <v>14</v>
      </c>
      <c r="N7" s="5">
        <v>16</v>
      </c>
      <c r="O7" s="5">
        <v>18</v>
      </c>
      <c r="P7" s="5">
        <v>71</v>
      </c>
      <c r="Q7" s="5">
        <v>1</v>
      </c>
      <c r="R7" s="5">
        <v>48</v>
      </c>
      <c r="S7" s="5">
        <v>11</v>
      </c>
      <c r="T7" s="5">
        <v>2</v>
      </c>
      <c r="U7" s="5">
        <v>2</v>
      </c>
      <c r="W7" s="5">
        <v>8</v>
      </c>
      <c r="AA7" s="5">
        <v>5</v>
      </c>
      <c r="AC7" s="5">
        <v>624</v>
      </c>
      <c r="AD7" s="5">
        <v>7</v>
      </c>
      <c r="AG7" s="5">
        <f t="shared" si="1"/>
        <v>854</v>
      </c>
      <c r="AH7" s="5">
        <f t="shared" si="2"/>
        <v>223</v>
      </c>
      <c r="AN7" s="5">
        <f t="shared" si="8"/>
        <v>0.89686098654708524</v>
      </c>
      <c r="AO7" s="12">
        <f t="shared" si="9"/>
        <v>35.874439461883405</v>
      </c>
      <c r="AP7" s="5">
        <f t="shared" si="10"/>
        <v>26.457399103139011</v>
      </c>
      <c r="AQ7" s="5">
        <f t="shared" si="3"/>
        <v>31.838565022421523</v>
      </c>
      <c r="AR7" s="5">
        <f t="shared" si="11"/>
        <v>1.3452914798206279</v>
      </c>
      <c r="AS7" s="5">
        <f t="shared" si="12"/>
        <v>3.5874439461883409</v>
      </c>
      <c r="AT7" s="5">
        <v>0</v>
      </c>
      <c r="AU7" s="5">
        <f t="shared" si="4"/>
        <v>100</v>
      </c>
      <c r="AV7" s="5">
        <f t="shared" si="5"/>
        <v>26.112412177985949</v>
      </c>
      <c r="AW7" s="5">
        <f t="shared" si="6"/>
        <v>0.81967213114754101</v>
      </c>
      <c r="AX7" s="5">
        <f t="shared" si="7"/>
        <v>73.067915690866514</v>
      </c>
    </row>
    <row r="8" spans="2:50" x14ac:dyDescent="0.2">
      <c r="B8" s="5" t="s">
        <v>56</v>
      </c>
      <c r="C8" s="5">
        <v>203</v>
      </c>
      <c r="D8" s="5" t="s">
        <v>45</v>
      </c>
      <c r="E8" s="5" t="s">
        <v>46</v>
      </c>
      <c r="F8" s="5" t="s">
        <v>47</v>
      </c>
      <c r="G8" s="5">
        <v>9666</v>
      </c>
      <c r="H8" s="5">
        <v>15.093299999999999</v>
      </c>
      <c r="I8" s="11">
        <f t="shared" si="0"/>
        <v>640.41660869392388</v>
      </c>
      <c r="J8" s="5">
        <v>340</v>
      </c>
      <c r="K8" s="5">
        <v>20</v>
      </c>
      <c r="L8" s="5">
        <v>1</v>
      </c>
      <c r="M8" s="5">
        <v>39</v>
      </c>
      <c r="N8" s="5">
        <v>2</v>
      </c>
      <c r="O8" s="5">
        <v>11</v>
      </c>
      <c r="P8" s="5">
        <v>69</v>
      </c>
      <c r="Q8" s="5">
        <v>13</v>
      </c>
      <c r="R8" s="5">
        <v>5</v>
      </c>
      <c r="S8" s="5">
        <v>7</v>
      </c>
      <c r="T8" s="5">
        <v>6</v>
      </c>
      <c r="U8" s="5">
        <v>3</v>
      </c>
      <c r="W8" s="5">
        <v>26</v>
      </c>
      <c r="AA8" s="5">
        <v>9</v>
      </c>
      <c r="AC8" s="5">
        <v>702</v>
      </c>
      <c r="AD8" s="5">
        <v>19</v>
      </c>
      <c r="AE8" s="5" t="s">
        <v>57</v>
      </c>
      <c r="AG8" s="5">
        <f t="shared" si="1"/>
        <v>923</v>
      </c>
      <c r="AH8" s="5">
        <f t="shared" si="2"/>
        <v>202</v>
      </c>
      <c r="AN8" s="5">
        <f t="shared" si="8"/>
        <v>2.9702970297029703</v>
      </c>
      <c r="AO8" s="12">
        <f t="shared" si="9"/>
        <v>36.138613861386141</v>
      </c>
      <c r="AP8" s="5">
        <f t="shared" si="10"/>
        <v>5.9405940594059405</v>
      </c>
      <c r="AQ8" s="5">
        <f t="shared" si="3"/>
        <v>34.158415841584159</v>
      </c>
      <c r="AR8" s="5">
        <f t="shared" si="11"/>
        <v>7.9207920792079207</v>
      </c>
      <c r="AS8" s="5">
        <f t="shared" si="12"/>
        <v>12.871287128712872</v>
      </c>
      <c r="AT8" s="5">
        <v>0</v>
      </c>
      <c r="AU8" s="5">
        <f t="shared" si="4"/>
        <v>100</v>
      </c>
      <c r="AV8" s="5">
        <f t="shared" si="5"/>
        <v>21.885157096424702</v>
      </c>
      <c r="AW8" s="5">
        <f t="shared" si="6"/>
        <v>2.058504875406284</v>
      </c>
      <c r="AX8" s="5">
        <f t="shared" si="7"/>
        <v>76.056338028169009</v>
      </c>
    </row>
    <row r="9" spans="2:50" x14ac:dyDescent="0.2">
      <c r="B9" s="5" t="s">
        <v>58</v>
      </c>
      <c r="C9" s="5">
        <v>223</v>
      </c>
      <c r="D9" s="5" t="s">
        <v>45</v>
      </c>
      <c r="E9" s="5" t="s">
        <v>46</v>
      </c>
      <c r="F9" s="5" t="s">
        <v>47</v>
      </c>
      <c r="G9" s="5">
        <v>9666</v>
      </c>
      <c r="H9" s="5">
        <v>15.1911</v>
      </c>
      <c r="I9" s="11">
        <f t="shared" si="0"/>
        <v>636.2936192902423</v>
      </c>
      <c r="J9" s="5">
        <v>326</v>
      </c>
      <c r="K9" s="5">
        <v>23</v>
      </c>
      <c r="L9" s="5">
        <v>1</v>
      </c>
      <c r="M9" s="5">
        <v>44</v>
      </c>
      <c r="N9" s="5">
        <v>7</v>
      </c>
      <c r="O9" s="5">
        <v>11</v>
      </c>
      <c r="P9" s="5">
        <v>62</v>
      </c>
      <c r="Q9" s="5">
        <v>8</v>
      </c>
      <c r="R9" s="5">
        <v>16</v>
      </c>
      <c r="S9" s="5">
        <v>10</v>
      </c>
      <c r="T9" s="5">
        <v>10</v>
      </c>
      <c r="W9" s="5">
        <v>14</v>
      </c>
      <c r="AA9" s="5">
        <v>2</v>
      </c>
      <c r="AC9" s="5">
        <v>639</v>
      </c>
      <c r="AD9" s="5">
        <v>29</v>
      </c>
      <c r="AE9" s="5" t="s">
        <v>52</v>
      </c>
      <c r="AG9" s="5">
        <f t="shared" si="1"/>
        <v>874</v>
      </c>
      <c r="AH9" s="5">
        <f t="shared" si="2"/>
        <v>206</v>
      </c>
      <c r="AN9" s="5">
        <f t="shared" si="8"/>
        <v>4.8543689320388346</v>
      </c>
      <c r="AO9" s="12">
        <f t="shared" si="9"/>
        <v>41.747572815533978</v>
      </c>
      <c r="AP9" s="5">
        <f t="shared" si="10"/>
        <v>12.621359223300971</v>
      </c>
      <c r="AQ9" s="5">
        <f t="shared" si="3"/>
        <v>30.097087378640776</v>
      </c>
      <c r="AR9" s="5">
        <f t="shared" si="11"/>
        <v>3.8834951456310676</v>
      </c>
      <c r="AS9" s="5">
        <f t="shared" si="12"/>
        <v>6.7961165048543686</v>
      </c>
      <c r="AT9" s="5">
        <v>0</v>
      </c>
      <c r="AU9" s="5">
        <f t="shared" si="4"/>
        <v>100</v>
      </c>
      <c r="AV9" s="5">
        <f t="shared" si="5"/>
        <v>23.569794050343248</v>
      </c>
      <c r="AW9" s="5">
        <f t="shared" si="6"/>
        <v>3.3180778032036611</v>
      </c>
      <c r="AX9" s="5">
        <f t="shared" si="7"/>
        <v>73.112128146453088</v>
      </c>
    </row>
    <row r="10" spans="2:50" x14ac:dyDescent="0.2">
      <c r="B10" s="5" t="s">
        <v>59</v>
      </c>
      <c r="C10" s="5">
        <v>243</v>
      </c>
      <c r="D10" s="5" t="s">
        <v>45</v>
      </c>
      <c r="E10" s="5" t="s">
        <v>46</v>
      </c>
      <c r="F10" s="5" t="s">
        <v>47</v>
      </c>
      <c r="G10" s="5">
        <v>9666</v>
      </c>
      <c r="H10" s="5">
        <v>15.221399999999999</v>
      </c>
      <c r="I10" s="11">
        <f t="shared" si="0"/>
        <v>635.02700145847302</v>
      </c>
      <c r="J10" s="5">
        <v>210</v>
      </c>
      <c r="K10" s="5">
        <v>33</v>
      </c>
      <c r="M10" s="5">
        <v>3</v>
      </c>
      <c r="O10" s="5">
        <v>1</v>
      </c>
      <c r="P10" s="5">
        <v>83</v>
      </c>
      <c r="Q10" s="5">
        <v>15</v>
      </c>
      <c r="R10" s="5">
        <v>9</v>
      </c>
      <c r="S10" s="5">
        <v>23</v>
      </c>
      <c r="T10" s="5">
        <v>7</v>
      </c>
      <c r="U10" s="5">
        <v>2</v>
      </c>
      <c r="W10" s="5">
        <v>22</v>
      </c>
      <c r="X10" s="5">
        <v>1</v>
      </c>
      <c r="AA10" s="5">
        <v>8</v>
      </c>
      <c r="AC10" s="5">
        <v>155</v>
      </c>
      <c r="AD10" s="5">
        <v>66</v>
      </c>
      <c r="AE10" s="5" t="s">
        <v>57</v>
      </c>
      <c r="AF10" s="5" t="s">
        <v>57</v>
      </c>
      <c r="AG10" s="5">
        <f t="shared" si="1"/>
        <v>420</v>
      </c>
      <c r="AH10" s="5">
        <f t="shared" si="2"/>
        <v>199</v>
      </c>
      <c r="AN10" s="5">
        <f t="shared" si="8"/>
        <v>3.5175879396984926</v>
      </c>
      <c r="AO10" s="12">
        <f t="shared" si="9"/>
        <v>18.592964824120603</v>
      </c>
      <c r="AP10" s="5">
        <f t="shared" si="10"/>
        <v>16.08040201005025</v>
      </c>
      <c r="AQ10" s="5">
        <f t="shared" si="3"/>
        <v>41.708542713567837</v>
      </c>
      <c r="AR10" s="5">
        <f t="shared" si="11"/>
        <v>8.5427135678391952</v>
      </c>
      <c r="AS10" s="5">
        <f t="shared" si="12"/>
        <v>11.557788944723619</v>
      </c>
      <c r="AT10" s="5">
        <v>0</v>
      </c>
      <c r="AU10" s="5">
        <f t="shared" si="4"/>
        <v>100</v>
      </c>
      <c r="AV10" s="5">
        <f t="shared" si="5"/>
        <v>47.38095238095238</v>
      </c>
      <c r="AW10" s="5">
        <f t="shared" si="6"/>
        <v>15.714285714285714</v>
      </c>
      <c r="AX10" s="5">
        <f t="shared" si="7"/>
        <v>36.904761904761905</v>
      </c>
    </row>
    <row r="11" spans="2:50" x14ac:dyDescent="0.2">
      <c r="B11" s="5" t="s">
        <v>60</v>
      </c>
      <c r="C11" s="5">
        <v>263</v>
      </c>
      <c r="D11" s="5" t="s">
        <v>45</v>
      </c>
      <c r="E11" s="5" t="s">
        <v>46</v>
      </c>
      <c r="F11" s="5" t="s">
        <v>47</v>
      </c>
      <c r="G11" s="5">
        <v>9666</v>
      </c>
      <c r="H11" s="5">
        <v>15.021000000000001</v>
      </c>
      <c r="I11" s="11">
        <f t="shared" si="0"/>
        <v>643.4991012582384</v>
      </c>
      <c r="J11" s="5">
        <v>178</v>
      </c>
      <c r="K11" s="5">
        <v>20</v>
      </c>
      <c r="M11" s="5">
        <v>23</v>
      </c>
      <c r="O11" s="5">
        <v>7</v>
      </c>
      <c r="P11" s="5">
        <v>50</v>
      </c>
      <c r="Q11" s="5">
        <v>2</v>
      </c>
      <c r="R11" s="5">
        <v>23</v>
      </c>
      <c r="S11" s="5">
        <v>8</v>
      </c>
      <c r="T11" s="5">
        <v>40</v>
      </c>
      <c r="U11" s="5">
        <v>2</v>
      </c>
      <c r="W11" s="5">
        <v>37</v>
      </c>
      <c r="X11" s="5">
        <v>1</v>
      </c>
      <c r="AA11" s="5">
        <v>3</v>
      </c>
      <c r="AC11" s="5">
        <v>256</v>
      </c>
      <c r="AD11" s="5">
        <v>125</v>
      </c>
      <c r="AG11" s="5">
        <f t="shared" si="1"/>
        <v>594</v>
      </c>
      <c r="AH11" s="5">
        <f t="shared" si="2"/>
        <v>213</v>
      </c>
      <c r="AN11" s="5">
        <f t="shared" si="8"/>
        <v>18.779342723004692</v>
      </c>
      <c r="AO11" s="12">
        <f t="shared" si="9"/>
        <v>23.474178403755868</v>
      </c>
      <c r="AP11" s="5">
        <f t="shared" si="10"/>
        <v>14.553990610328638</v>
      </c>
      <c r="AQ11" s="5">
        <f t="shared" si="3"/>
        <v>23.474178403755868</v>
      </c>
      <c r="AR11" s="5">
        <f t="shared" si="11"/>
        <v>1.8779342723004695</v>
      </c>
      <c r="AS11" s="5">
        <f t="shared" si="12"/>
        <v>17.84037558685446</v>
      </c>
      <c r="AT11" s="5">
        <v>0</v>
      </c>
      <c r="AU11" s="5">
        <f t="shared" si="4"/>
        <v>100</v>
      </c>
      <c r="AV11" s="5">
        <f t="shared" si="5"/>
        <v>35.858585858585855</v>
      </c>
      <c r="AW11" s="5">
        <f t="shared" si="6"/>
        <v>21.043771043771045</v>
      </c>
      <c r="AX11" s="5">
        <f t="shared" si="7"/>
        <v>43.097643097643093</v>
      </c>
    </row>
    <row r="12" spans="2:50" x14ac:dyDescent="0.2">
      <c r="B12" s="5" t="s">
        <v>61</v>
      </c>
      <c r="C12" s="5">
        <v>283</v>
      </c>
      <c r="D12" s="5" t="s">
        <v>45</v>
      </c>
      <c r="E12" s="5" t="s">
        <v>46</v>
      </c>
      <c r="F12" s="5" t="s">
        <v>47</v>
      </c>
      <c r="G12" s="5">
        <v>9666</v>
      </c>
      <c r="H12" s="5">
        <v>15.0953</v>
      </c>
      <c r="I12" s="11">
        <f t="shared" si="0"/>
        <v>640.33175889184054</v>
      </c>
      <c r="J12" s="5">
        <v>133</v>
      </c>
      <c r="K12" s="5">
        <v>17</v>
      </c>
      <c r="M12" s="5">
        <v>2</v>
      </c>
      <c r="N12" s="5">
        <v>2</v>
      </c>
      <c r="O12" s="5">
        <v>3</v>
      </c>
      <c r="P12" s="5">
        <v>157</v>
      </c>
      <c r="Q12" s="5">
        <v>10</v>
      </c>
      <c r="R12" s="5">
        <v>6</v>
      </c>
      <c r="S12" s="5">
        <v>14</v>
      </c>
      <c r="T12" s="5">
        <v>2</v>
      </c>
      <c r="U12" s="5">
        <v>4</v>
      </c>
      <c r="W12" s="5">
        <v>6</v>
      </c>
      <c r="X12" s="5">
        <v>1</v>
      </c>
      <c r="AA12" s="5">
        <v>4</v>
      </c>
      <c r="AC12" s="5">
        <v>65</v>
      </c>
      <c r="AD12" s="5">
        <v>21</v>
      </c>
      <c r="AE12" s="5" t="s">
        <v>50</v>
      </c>
      <c r="AG12" s="5">
        <f t="shared" si="1"/>
        <v>310</v>
      </c>
      <c r="AH12" s="5">
        <f t="shared" si="2"/>
        <v>224</v>
      </c>
      <c r="AN12" s="5">
        <f t="shared" si="8"/>
        <v>0.89285714285714279</v>
      </c>
      <c r="AO12" s="12">
        <f t="shared" si="9"/>
        <v>10.714285714285714</v>
      </c>
      <c r="AP12" s="5">
        <f t="shared" si="10"/>
        <v>8.9285714285714288</v>
      </c>
      <c r="AQ12" s="5">
        <f t="shared" si="3"/>
        <v>70.089285714285708</v>
      </c>
      <c r="AR12" s="5">
        <f t="shared" si="11"/>
        <v>6.25</v>
      </c>
      <c r="AS12" s="5">
        <f t="shared" si="12"/>
        <v>3.125</v>
      </c>
      <c r="AT12" s="5">
        <v>0</v>
      </c>
      <c r="AU12" s="5">
        <f t="shared" si="4"/>
        <v>100</v>
      </c>
      <c r="AV12" s="5">
        <f t="shared" si="5"/>
        <v>72.258064516129025</v>
      </c>
      <c r="AW12" s="5">
        <f t="shared" si="6"/>
        <v>6.7741935483870979</v>
      </c>
      <c r="AX12" s="5">
        <f t="shared" si="7"/>
        <v>20.967741935483872</v>
      </c>
    </row>
    <row r="13" spans="2:50" x14ac:dyDescent="0.2">
      <c r="B13" s="5" t="s">
        <v>62</v>
      </c>
      <c r="C13" s="5">
        <v>310</v>
      </c>
      <c r="D13" s="5" t="s">
        <v>45</v>
      </c>
      <c r="E13" s="5" t="s">
        <v>46</v>
      </c>
      <c r="F13" s="5" t="s">
        <v>47</v>
      </c>
      <c r="G13" s="5">
        <v>9666</v>
      </c>
      <c r="H13" s="5">
        <v>15.1768</v>
      </c>
      <c r="I13" s="11">
        <f t="shared" si="0"/>
        <v>636.89315270676298</v>
      </c>
      <c r="J13" s="5">
        <v>193</v>
      </c>
      <c r="K13" s="5">
        <v>40</v>
      </c>
      <c r="L13" s="5">
        <v>1</v>
      </c>
      <c r="N13" s="5">
        <v>1</v>
      </c>
      <c r="O13" s="5">
        <v>2</v>
      </c>
      <c r="P13" s="5">
        <v>146</v>
      </c>
      <c r="Q13" s="5">
        <v>7</v>
      </c>
      <c r="R13" s="5">
        <v>4</v>
      </c>
      <c r="S13" s="5">
        <v>18</v>
      </c>
      <c r="U13" s="5">
        <v>5</v>
      </c>
      <c r="W13" s="5">
        <v>6</v>
      </c>
      <c r="AA13" s="5">
        <v>4</v>
      </c>
      <c r="AC13" s="5">
        <v>71</v>
      </c>
      <c r="AD13" s="5">
        <v>20</v>
      </c>
      <c r="AG13" s="5">
        <f t="shared" si="1"/>
        <v>321</v>
      </c>
      <c r="AH13" s="5">
        <f t="shared" si="2"/>
        <v>230</v>
      </c>
      <c r="AN13" s="5">
        <f t="shared" si="8"/>
        <v>0</v>
      </c>
      <c r="AO13" s="12">
        <f t="shared" si="9"/>
        <v>19.130434782608695</v>
      </c>
      <c r="AP13" s="5">
        <f t="shared" si="10"/>
        <v>9.5652173913043477</v>
      </c>
      <c r="AQ13" s="5">
        <f t="shared" si="3"/>
        <v>63.478260869565219</v>
      </c>
      <c r="AR13" s="5">
        <f t="shared" si="11"/>
        <v>5.2173913043478262</v>
      </c>
      <c r="AS13" s="5">
        <f t="shared" si="12"/>
        <v>2.6086956521739131</v>
      </c>
      <c r="AT13" s="5">
        <v>0</v>
      </c>
      <c r="AU13" s="5">
        <f t="shared" si="4"/>
        <v>100</v>
      </c>
      <c r="AV13" s="5">
        <f t="shared" si="5"/>
        <v>71.651090342679126</v>
      </c>
      <c r="AW13" s="5">
        <f t="shared" si="6"/>
        <v>6.2305295950155761</v>
      </c>
      <c r="AX13" s="5">
        <f t="shared" si="7"/>
        <v>22.118380062305295</v>
      </c>
    </row>
    <row r="14" spans="2:50" x14ac:dyDescent="0.2">
      <c r="Q14" s="1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4333852847DA43A5F5144988A26190" ma:contentTypeVersion="12" ma:contentTypeDescription="Create a new document." ma:contentTypeScope="" ma:versionID="2b7c04a103e78ec4670ab8ec00855020">
  <xsd:schema xmlns:xsd="http://www.w3.org/2001/XMLSchema" xmlns:xs="http://www.w3.org/2001/XMLSchema" xmlns:p="http://schemas.microsoft.com/office/2006/metadata/properties" xmlns:ns2="a2183c67-a5f1-4696-a9e7-47ec955d8735" xmlns:ns3="3028d67a-e18c-4271-abeb-0f9f7aa46ab0" targetNamespace="http://schemas.microsoft.com/office/2006/metadata/properties" ma:root="true" ma:fieldsID="b8b0293fb1dd5ac81e065eef8e58b29e" ns2:_="" ns3:_="">
    <xsd:import namespace="a2183c67-a5f1-4696-a9e7-47ec955d8735"/>
    <xsd:import namespace="3028d67a-e18c-4271-abeb-0f9f7aa46a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183c67-a5f1-4696-a9e7-47ec955d87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8d67a-e18c-4271-abeb-0f9f7aa46ab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56C885-86B8-40DE-B160-604D482860D2}">
  <ds:schemaRefs>
    <ds:schemaRef ds:uri="3028d67a-e18c-4271-abeb-0f9f7aa46ab0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a2183c67-a5f1-4696-a9e7-47ec955d873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899E7E0-8E9B-442D-A6DB-468488F1AC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183c67-a5f1-4696-a9e7-47ec955d8735"/>
    <ds:schemaRef ds:uri="3028d67a-e18c-4271-abeb-0f9f7aa46a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2211B0-56F2-4016-BDA1-23EC82204B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DY087-09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Frida Snilstveit Hoem</cp:lastModifiedBy>
  <cp:revision/>
  <dcterms:created xsi:type="dcterms:W3CDTF">2023-08-09T15:24:16Z</dcterms:created>
  <dcterms:modified xsi:type="dcterms:W3CDTF">2024-04-25T10:11:28Z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0x010100A74333852847DA43A5F5144988A26190</vt:lpwstr>
  </property>
</Properties>
</file>